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LCULO  DISPONIBILIDAD PRESUPUESTAL 2025\"/>
    </mc:Choice>
  </mc:AlternateContent>
  <xr:revisionPtr revIDLastSave="0" documentId="13_ncr:1_{EF4CD431-E322-497E-AC39-29F51871F1BE}" xr6:coauthVersionLast="43" xr6:coauthVersionMax="43" xr10:uidLastSave="{00000000-0000-0000-0000-000000000000}"/>
  <bookViews>
    <workbookView xWindow="-120" yWindow="-120" windowWidth="20730" windowHeight="11160" activeTab="1" xr2:uid="{AED57AAB-C02B-4262-A216-BAB1108BDE52}"/>
  </bookViews>
  <sheets>
    <sheet name="Hoja1" sheetId="1" r:id="rId1"/>
    <sheet name="Hoja3" sheetId="3" r:id="rId2"/>
    <sheet name="Hoja2" sheetId="2" r:id="rId3"/>
  </sheets>
  <definedNames>
    <definedName name="_xlnm.Print_Area" localSheetId="1">Hoja3!$A$1:$T$32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" i="3" l="1"/>
  <c r="Q21" i="3"/>
  <c r="Q19" i="3"/>
  <c r="Q18" i="3"/>
  <c r="Q17" i="3"/>
  <c r="Q16" i="3"/>
  <c r="Q15" i="3"/>
  <c r="P15" i="3"/>
  <c r="P23" i="3"/>
  <c r="P22" i="3"/>
  <c r="P21" i="3"/>
  <c r="P20" i="3"/>
  <c r="P19" i="3"/>
  <c r="P18" i="3"/>
  <c r="P17" i="3"/>
  <c r="P16" i="3"/>
  <c r="O23" i="3"/>
  <c r="Q23" i="3" s="1"/>
  <c r="O22" i="3"/>
  <c r="O21" i="3"/>
  <c r="O19" i="3"/>
  <c r="O18" i="3"/>
  <c r="O17" i="3"/>
  <c r="O16" i="3"/>
  <c r="M24" i="3"/>
  <c r="I23" i="3"/>
  <c r="I22" i="3"/>
  <c r="I21" i="3"/>
  <c r="I19" i="3"/>
  <c r="I18" i="3"/>
  <c r="I17" i="3"/>
  <c r="I16" i="3"/>
  <c r="I15" i="3"/>
  <c r="I14" i="3" l="1"/>
  <c r="O14" i="3" s="1"/>
  <c r="P14" i="3" l="1"/>
  <c r="Q14" i="3" s="1"/>
  <c r="I20" i="3" l="1"/>
  <c r="O20" i="3" s="1"/>
  <c r="Q20" i="3" l="1"/>
  <c r="O15" i="3" l="1"/>
  <c r="H24" i="3" l="1"/>
  <c r="L24" i="3"/>
  <c r="I24" i="3" l="1"/>
  <c r="L12" i="2" l="1"/>
  <c r="P11" i="2"/>
  <c r="L11" i="2"/>
  <c r="M11" i="2" s="1"/>
  <c r="N11" i="2" l="1"/>
  <c r="M12" i="2"/>
  <c r="N12" i="2" s="1"/>
  <c r="J14" i="1"/>
  <c r="J23" i="1"/>
  <c r="N22" i="1"/>
  <c r="J22" i="1"/>
  <c r="N21" i="1"/>
  <c r="J21" i="1"/>
  <c r="N20" i="1"/>
  <c r="J20" i="1"/>
  <c r="N19" i="1"/>
  <c r="J19" i="1"/>
  <c r="N18" i="1"/>
  <c r="J18" i="1"/>
  <c r="J17" i="1"/>
  <c r="K17" i="1" s="1"/>
  <c r="J16" i="1"/>
  <c r="J15" i="1"/>
  <c r="N14" i="1"/>
  <c r="O12" i="2" l="1"/>
  <c r="Q12" i="2" s="1"/>
  <c r="O11" i="2"/>
  <c r="Q11" i="2" s="1"/>
  <c r="K21" i="1"/>
  <c r="L21" i="1" s="1"/>
  <c r="K18" i="1"/>
  <c r="L18" i="1" s="1"/>
  <c r="K19" i="1"/>
  <c r="L19" i="1" s="1"/>
  <c r="K20" i="1"/>
  <c r="L20" i="1" s="1"/>
  <c r="K22" i="1"/>
  <c r="L22" i="1" s="1"/>
  <c r="K14" i="1"/>
  <c r="L14" i="1" s="1"/>
  <c r="L17" i="1"/>
  <c r="K15" i="1"/>
  <c r="L15" i="1" s="1"/>
  <c r="K23" i="1"/>
  <c r="L23" i="1" s="1"/>
  <c r="K16" i="1"/>
  <c r="L16" i="1" s="1"/>
  <c r="Q13" i="2" l="1"/>
  <c r="M16" i="1"/>
  <c r="O16" i="1" s="1"/>
  <c r="M14" i="1"/>
  <c r="O14" i="1" s="1"/>
  <c r="M18" i="1"/>
  <c r="O18" i="1" s="1"/>
  <c r="M22" i="1"/>
  <c r="O22" i="1" s="1"/>
  <c r="M19" i="1"/>
  <c r="O19" i="1" s="1"/>
  <c r="M21" i="1"/>
  <c r="O21" i="1" s="1"/>
  <c r="M23" i="1"/>
  <c r="O23" i="1" s="1"/>
  <c r="M17" i="1"/>
  <c r="O17" i="1" s="1"/>
  <c r="M20" i="1"/>
  <c r="O20" i="1" s="1"/>
  <c r="M15" i="1"/>
  <c r="O15" i="1" s="1"/>
  <c r="O24" i="1" l="1"/>
  <c r="O24" i="3" l="1"/>
  <c r="P24" i="3" l="1"/>
  <c r="Q24" i="3"/>
  <c r="Q25" i="3" l="1"/>
</calcChain>
</file>

<file path=xl/sharedStrings.xml><?xml version="1.0" encoding="utf-8"?>
<sst xmlns="http://schemas.openxmlformats.org/spreadsheetml/2006/main" count="114" uniqueCount="68">
  <si>
    <t>CÁLCULO ANUAL DE COMPENSACIÓN ECONÓMICA POR MODALIDAD 276</t>
  </si>
  <si>
    <t xml:space="preserve">DATOS PERSONALES </t>
  </si>
  <si>
    <t xml:space="preserve">TIEMPO DE TRABAJO </t>
  </si>
  <si>
    <t xml:space="preserve">INGRESOS </t>
  </si>
  <si>
    <t xml:space="preserve">SEGURSO </t>
  </si>
  <si>
    <t xml:space="preserve">BENEFICIOS LABORALES </t>
  </si>
  <si>
    <t>SUB TOTAL</t>
  </si>
  <si>
    <t xml:space="preserve">CARGO </t>
  </si>
  <si>
    <t xml:space="preserve">NIVEL </t>
  </si>
  <si>
    <t xml:space="preserve">RESPONSABLE </t>
  </si>
  <si>
    <t xml:space="preserve">NÚMERO </t>
  </si>
  <si>
    <t>MESES</t>
  </si>
  <si>
    <t>DECRETO SUPREMO N° 413-2019-EF</t>
  </si>
  <si>
    <t>SUELDO BRUTO</t>
  </si>
  <si>
    <t>VACACIONES TRUNCAS</t>
  </si>
  <si>
    <t>SUELDO BRUTO POR AÑO</t>
  </si>
  <si>
    <t>ESSALUD 9% ANUAL</t>
  </si>
  <si>
    <t>AGUINALDO POR AÑO</t>
  </si>
  <si>
    <t>GERENTE MUNICIPAL</t>
  </si>
  <si>
    <t xml:space="preserve">ELVER CAMPOS SALCEDO </t>
  </si>
  <si>
    <t xml:space="preserve">GERENTE DE INFRAESTRUCTURA, DESARROLLO URBANO Y RURAL </t>
  </si>
  <si>
    <t>F-2</t>
  </si>
  <si>
    <t>ELVIS HENRRY CERVANTES GONZALES</t>
  </si>
  <si>
    <t>GERENTE DE PLANEAMIENTO, PRESUPUESTO, ESTADÍSTICA E INFORMÁTICA</t>
  </si>
  <si>
    <t>KRESY MARGOT AMASIFÉN LÓPEZ</t>
  </si>
  <si>
    <t>GERENTE DE DESARROLLO ECONÓMICO, SOCIAL Y SERVICIOS PÚBLICOS</t>
  </si>
  <si>
    <t>ISIDRO MAYLLE VENTURA</t>
  </si>
  <si>
    <t xml:space="preserve">UNIDAD DE TESORERÍA </t>
  </si>
  <si>
    <t>SPB</t>
  </si>
  <si>
    <t>GLADYS YAKELI VASQUEZ LLATAS</t>
  </si>
  <si>
    <t>UNIDAD   SEGRETARIA  GENERAL  Y TRAMITYES DOCUMENTARIO</t>
  </si>
  <si>
    <t>ROCÍO GRACIELA GODOY MATIAS</t>
  </si>
  <si>
    <t>UNIDAD DE LOGISTICA Y CONTROL PATRIMONIAL</t>
  </si>
  <si>
    <t>FRANCO MANUEL PINEDO RENGIFO</t>
  </si>
  <si>
    <t>UNIDAD DE RECURSOS HUMANOS</t>
  </si>
  <si>
    <t xml:space="preserve">JUAN CARLOS VILLALOBOS COTRINA </t>
  </si>
  <si>
    <t>UNIDAD DE CATASTRO Y DESARROLLO RURAL</t>
  </si>
  <si>
    <t xml:space="preserve">LEO GIANMARCO SANTILLAN DEBARBIERE </t>
  </si>
  <si>
    <t xml:space="preserve">UNIDAD DE REGISTRO CIVIL </t>
  </si>
  <si>
    <t>S-T-A</t>
  </si>
  <si>
    <t>RAQUEL LUICHO RAMÍREZ DE PISCO</t>
  </si>
  <si>
    <t>TOTAL</t>
  </si>
  <si>
    <t xml:space="preserve">CONVENIO COLECTIVO 2022-2023 </t>
  </si>
  <si>
    <t>F-4</t>
  </si>
  <si>
    <t>SUELDO</t>
  </si>
  <si>
    <t>“Año de la recuperación y consolidación de la economía peruana”</t>
  </si>
  <si>
    <t>CÁLCULO ANUAL DE COMPENSACIÓN ECONÓMICA DEL PERSONAL DE CONFIANZA DEL AÑO FISCAL 2025</t>
  </si>
  <si>
    <t>MAYLLE VENTURA ISIDRO</t>
  </si>
  <si>
    <t>PUCLLAS QUISPE RONAL</t>
  </si>
  <si>
    <t>NUMERO</t>
  </si>
  <si>
    <t>GRATIFICACION</t>
  </si>
  <si>
    <t>AGUINALDO</t>
  </si>
  <si>
    <t>CTS</t>
  </si>
  <si>
    <t>TRUNCAS</t>
  </si>
  <si>
    <t>ESCOLARIDAD</t>
  </si>
  <si>
    <t>SEGURO</t>
  </si>
  <si>
    <t>SUELDO ENERO- DICIEMBRE</t>
  </si>
  <si>
    <t>GERENTE DE DESARROLLO SOCIAL Y SERVICIOS MUNICIPALES CARGO DE CONFIANZA</t>
  </si>
  <si>
    <t>JEFE DE LA OFICINA GENERAL  DE PLANEAMIENTO Y PRESUPUESTO  CARGO DE CONFIANZA</t>
  </si>
  <si>
    <t>GERENTES DE DESARROLLO TERRITORIAL E INFRAESTRUCTURA Y GESTIÓN DEL RIESGO Y DESASTRES</t>
  </si>
  <si>
    <t>JEFE DE LA OFICINA GENERAL DE ATENCION AL CIUDADANO Y GESTION DOCUMENTARIA</t>
  </si>
  <si>
    <t>JEFE DE LA OFICINA DE ABASTECIMIENTO Y PATRIMONIO</t>
  </si>
  <si>
    <t>JEFE DE LA OFICINA DE TESORERIA</t>
  </si>
  <si>
    <t>JEFE DE LA OFICINA DE RECURSOS HUMANOS</t>
  </si>
  <si>
    <t>SUB GERENTE DE CATASTRO Y DESARROLLO TERRITORIAL</t>
  </si>
  <si>
    <t>SECRETARIA DE DESARROLLO SOCIAL Y SERVICIOS MUNICIPALES</t>
  </si>
  <si>
    <t>GERENTES MUNICIPAL FUNCIONARIO PUBLICO</t>
  </si>
  <si>
    <t>REMUNERACION DE LOS TRABAJADORES BAJO EL REGIMEN D.L N°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</si>
</sst>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   "/>
    </font>
    <font>
      <b/>
      <sz val="13"/>
      <name val="Calibri"/>
      <family val="2"/>
      <scheme val="minor"/>
    </font>
    <font>
      <sz val="12"/>
      <color theme="1"/>
      <name val="Calibri   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   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26" xfId="0" applyNumberFormat="1" applyFont="1" applyBorder="1"/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43" fontId="9" fillId="0" borderId="5" xfId="1" applyFont="1" applyBorder="1"/>
    <xf numFmtId="0" fontId="9" fillId="0" borderId="5" xfId="1" applyNumberFormat="1" applyFont="1" applyBorder="1"/>
    <xf numFmtId="164" fontId="8" fillId="0" borderId="5" xfId="0" applyNumberFormat="1" applyFont="1" applyBorder="1"/>
    <xf numFmtId="0" fontId="8" fillId="0" borderId="18" xfId="0" applyFont="1" applyBorder="1"/>
    <xf numFmtId="164" fontId="8" fillId="0" borderId="19" xfId="0" applyNumberFormat="1" applyFont="1" applyBorder="1"/>
    <xf numFmtId="0" fontId="7" fillId="0" borderId="2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43" fontId="9" fillId="0" borderId="10" xfId="1" applyFont="1" applyBorder="1"/>
    <xf numFmtId="164" fontId="8" fillId="0" borderId="10" xfId="0" applyNumberFormat="1" applyFont="1" applyBorder="1"/>
    <xf numFmtId="0" fontId="8" fillId="0" borderId="21" xfId="0" applyFont="1" applyBorder="1"/>
    <xf numFmtId="164" fontId="8" fillId="0" borderId="12" xfId="0" applyNumberFormat="1" applyFont="1" applyBorder="1"/>
    <xf numFmtId="0" fontId="7" fillId="2" borderId="20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43" fontId="9" fillId="0" borderId="14" xfId="1" applyFont="1" applyBorder="1"/>
    <xf numFmtId="164" fontId="8" fillId="0" borderId="14" xfId="0" applyNumberFormat="1" applyFont="1" applyBorder="1"/>
    <xf numFmtId="0" fontId="8" fillId="0" borderId="22" xfId="0" applyFont="1" applyBorder="1"/>
    <xf numFmtId="0" fontId="0" fillId="0" borderId="0" xfId="0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5" xfId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43" fontId="9" fillId="0" borderId="10" xfId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7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8" fillId="0" borderId="12" xfId="0" applyNumberFormat="1" applyFont="1" applyBorder="1"/>
    <xf numFmtId="0" fontId="7" fillId="2" borderId="13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43" fontId="12" fillId="0" borderId="10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13606</xdr:colOff>
      <xdr:row>7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BB71B5-FEBC-469A-BBF9-83BE7A13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61820" cy="1496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571501</xdr:colOff>
      <xdr:row>0</xdr:row>
      <xdr:rowOff>163285</xdr:rowOff>
    </xdr:from>
    <xdr:to>
      <xdr:col>16</xdr:col>
      <xdr:colOff>0</xdr:colOff>
      <xdr:row>6</xdr:row>
      <xdr:rowOff>103560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C27976-1F8C-4956-A18C-77F5EE675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4" b="92685"/>
        <a:stretch/>
      </xdr:blipFill>
      <xdr:spPr bwMode="auto">
        <a:xfrm>
          <a:off x="1265465" y="163285"/>
          <a:ext cx="11458134" cy="1083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136071</xdr:colOff>
      <xdr:row>1</xdr:row>
      <xdr:rowOff>54429</xdr:rowOff>
    </xdr:from>
    <xdr:to>
      <xdr:col>16</xdr:col>
      <xdr:colOff>2585356</xdr:colOff>
      <xdr:row>5</xdr:row>
      <xdr:rowOff>187688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3C37B72-C514-4FDD-B076-2A3AC2B37C3D}"/>
            </a:ext>
          </a:extLst>
        </xdr:cNvPr>
        <xdr:cNvGrpSpPr/>
      </xdr:nvGrpSpPr>
      <xdr:grpSpPr>
        <a:xfrm>
          <a:off x="136071" y="244929"/>
          <a:ext cx="16736785" cy="1153795"/>
          <a:chOff x="0" y="219075"/>
          <a:chExt cx="7548245" cy="1154086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0B2E259-D760-4DAF-9043-3D423E5BAA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784" b="92685"/>
          <a:stretch/>
        </xdr:blipFill>
        <xdr:spPr bwMode="auto">
          <a:xfrm>
            <a:off x="0" y="219075"/>
            <a:ext cx="7548245" cy="59055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Cuadro de texto 1">
            <a:extLst>
              <a:ext uri="{FF2B5EF4-FFF2-40B4-BE49-F238E27FC236}">
                <a16:creationId xmlns:a16="http://schemas.microsoft.com/office/drawing/2014/main" id="{86EC9183-7841-49CB-8DBE-A21E70DCCA9F}"/>
              </a:ext>
            </a:extLst>
          </xdr:cNvPr>
          <xdr:cNvSpPr txBox="1"/>
        </xdr:nvSpPr>
        <xdr:spPr>
          <a:xfrm>
            <a:off x="730441" y="849286"/>
            <a:ext cx="6029325" cy="52387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1200" b="1" i="1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 la recuperación y consolidación de la economía peruana”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0"/>
              </a:spcAft>
            </a:pPr>
            <a:r>
              <a:rPr lang="es-ES" sz="1000" b="1" i="1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PE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6633-01CA-49BA-BF4E-7BCEEC684D08}">
  <sheetPr>
    <pageSetUpPr fitToPage="1"/>
  </sheetPr>
  <dimension ref="C9:O24"/>
  <sheetViews>
    <sheetView topLeftCell="C16" zoomScale="70" zoomScaleNormal="70" workbookViewId="0">
      <selection activeCell="Q21" sqref="Q21"/>
    </sheetView>
  </sheetViews>
  <sheetFormatPr baseColWidth="10" defaultRowHeight="15"/>
  <cols>
    <col min="1" max="2" width="0" hidden="1" customWidth="1"/>
    <col min="3" max="3" width="27.42578125" customWidth="1"/>
    <col min="4" max="4" width="11" style="2" customWidth="1"/>
    <col min="5" max="5" width="28.5703125" customWidth="1"/>
    <col min="6" max="6" width="13.7109375" style="1" customWidth="1"/>
    <col min="7" max="7" width="13.7109375" style="2" customWidth="1"/>
    <col min="8" max="8" width="18.85546875" customWidth="1"/>
    <col min="9" max="9" width="16.28515625" customWidth="1"/>
    <col min="10" max="10" width="17.7109375" customWidth="1"/>
    <col min="11" max="11" width="17.140625" customWidth="1"/>
    <col min="12" max="12" width="15.140625" customWidth="1"/>
    <col min="13" max="13" width="14.42578125" customWidth="1"/>
    <col min="14" max="14" width="18" customWidth="1"/>
    <col min="15" max="15" width="22.85546875" customWidth="1"/>
  </cols>
  <sheetData>
    <row r="9" spans="3:15" ht="15.75" thickBot="1"/>
    <row r="10" spans="3:15" ht="39.950000000000003" customHeight="1" thickBot="1">
      <c r="C10" s="64" t="s">
        <v>0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</row>
    <row r="11" spans="3:15" ht="18" thickBot="1">
      <c r="C11" s="67" t="s">
        <v>1</v>
      </c>
      <c r="D11" s="68"/>
      <c r="E11" s="68"/>
      <c r="F11" s="69"/>
      <c r="G11" s="70" t="s">
        <v>2</v>
      </c>
      <c r="H11" s="72" t="s">
        <v>3</v>
      </c>
      <c r="I11" s="72"/>
      <c r="J11" s="72"/>
      <c r="K11" s="72"/>
      <c r="L11" s="72"/>
      <c r="M11" s="72" t="s">
        <v>4</v>
      </c>
      <c r="N11" s="74" t="s">
        <v>5</v>
      </c>
      <c r="O11" s="76" t="s">
        <v>6</v>
      </c>
    </row>
    <row r="12" spans="3:15">
      <c r="C12" s="79" t="s">
        <v>7</v>
      </c>
      <c r="D12" s="57" t="s">
        <v>8</v>
      </c>
      <c r="E12" s="57" t="s">
        <v>9</v>
      </c>
      <c r="F12" s="59" t="s">
        <v>10</v>
      </c>
      <c r="G12" s="71"/>
      <c r="H12" s="73"/>
      <c r="I12" s="73"/>
      <c r="J12" s="73"/>
      <c r="K12" s="73"/>
      <c r="L12" s="73"/>
      <c r="M12" s="73"/>
      <c r="N12" s="75"/>
      <c r="O12" s="77"/>
    </row>
    <row r="13" spans="3:15" ht="52.5" thickBot="1">
      <c r="C13" s="80"/>
      <c r="D13" s="58"/>
      <c r="E13" s="58"/>
      <c r="F13" s="60"/>
      <c r="G13" s="4" t="s">
        <v>11</v>
      </c>
      <c r="H13" s="4" t="s">
        <v>12</v>
      </c>
      <c r="I13" s="5" t="s">
        <v>42</v>
      </c>
      <c r="J13" s="4" t="s">
        <v>13</v>
      </c>
      <c r="K13" s="6" t="s">
        <v>14</v>
      </c>
      <c r="L13" s="7" t="s">
        <v>15</v>
      </c>
      <c r="M13" s="8" t="s">
        <v>16</v>
      </c>
      <c r="N13" s="9" t="s">
        <v>17</v>
      </c>
      <c r="O13" s="78"/>
    </row>
    <row r="14" spans="3:15" ht="41.25" customHeight="1">
      <c r="C14" s="10" t="s">
        <v>18</v>
      </c>
      <c r="D14" s="11" t="s">
        <v>43</v>
      </c>
      <c r="E14" s="12" t="s">
        <v>19</v>
      </c>
      <c r="F14" s="13">
        <v>1</v>
      </c>
      <c r="G14" s="14">
        <v>12</v>
      </c>
      <c r="H14" s="15">
        <v>2600</v>
      </c>
      <c r="I14" s="15">
        <v>147.08000000000001</v>
      </c>
      <c r="J14" s="16">
        <f>H14+I14</f>
        <v>2747.08</v>
      </c>
      <c r="K14" s="15">
        <f t="shared" ref="K14:K23" si="0">J14</f>
        <v>2747.08</v>
      </c>
      <c r="L14" s="17">
        <f>J14*12+K14</f>
        <v>35712.04</v>
      </c>
      <c r="M14" s="17">
        <f t="shared" ref="M14:M23" si="1">L14*9%</f>
        <v>3214.0835999999999</v>
      </c>
      <c r="N14" s="18">
        <f>300*F14*2</f>
        <v>600</v>
      </c>
      <c r="O14" s="19">
        <f t="shared" ref="O14:O23" si="2">L14+M14+N14</f>
        <v>39526.123599999999</v>
      </c>
    </row>
    <row r="15" spans="3:15" ht="67.5" customHeight="1" thickBot="1">
      <c r="C15" s="20" t="s">
        <v>20</v>
      </c>
      <c r="D15" s="21" t="s">
        <v>21</v>
      </c>
      <c r="E15" s="22" t="s">
        <v>22</v>
      </c>
      <c r="F15" s="23">
        <v>1</v>
      </c>
      <c r="G15" s="24">
        <v>12</v>
      </c>
      <c r="H15" s="25">
        <v>2500</v>
      </c>
      <c r="I15" s="25">
        <v>147.08000000000001</v>
      </c>
      <c r="J15" s="25">
        <f t="shared" ref="J15:J23" si="3">H15+I15</f>
        <v>2647.08</v>
      </c>
      <c r="K15" s="25">
        <f t="shared" si="0"/>
        <v>2647.08</v>
      </c>
      <c r="L15" s="26">
        <f t="shared" ref="L15:L17" si="4">J15*12+K15</f>
        <v>34412.04</v>
      </c>
      <c r="M15" s="26">
        <f t="shared" si="1"/>
        <v>3097.0835999999999</v>
      </c>
      <c r="N15" s="27">
        <v>600</v>
      </c>
      <c r="O15" s="28">
        <f t="shared" si="2"/>
        <v>38109.123599999999</v>
      </c>
    </row>
    <row r="16" spans="3:15" ht="75">
      <c r="C16" s="20" t="s">
        <v>23</v>
      </c>
      <c r="D16" s="21" t="s">
        <v>21</v>
      </c>
      <c r="E16" s="22" t="s">
        <v>24</v>
      </c>
      <c r="F16" s="23">
        <v>1</v>
      </c>
      <c r="G16" s="24">
        <v>12</v>
      </c>
      <c r="H16" s="25">
        <v>2500</v>
      </c>
      <c r="I16" s="15">
        <v>147.08000000000001</v>
      </c>
      <c r="J16" s="25">
        <f t="shared" si="3"/>
        <v>2647.08</v>
      </c>
      <c r="K16" s="25">
        <f t="shared" si="0"/>
        <v>2647.08</v>
      </c>
      <c r="L16" s="26">
        <f t="shared" si="4"/>
        <v>34412.04</v>
      </c>
      <c r="M16" s="26">
        <f t="shared" si="1"/>
        <v>3097.0835999999999</v>
      </c>
      <c r="N16" s="27">
        <v>600</v>
      </c>
      <c r="O16" s="28">
        <f t="shared" si="2"/>
        <v>38109.123599999999</v>
      </c>
    </row>
    <row r="17" spans="3:15" ht="60.75" thickBot="1">
      <c r="C17" s="20" t="s">
        <v>25</v>
      </c>
      <c r="D17" s="21" t="s">
        <v>21</v>
      </c>
      <c r="E17" s="22" t="s">
        <v>26</v>
      </c>
      <c r="F17" s="23">
        <v>1</v>
      </c>
      <c r="G17" s="24">
        <v>12</v>
      </c>
      <c r="H17" s="25">
        <v>2500</v>
      </c>
      <c r="I17" s="25">
        <v>147.08000000000001</v>
      </c>
      <c r="J17" s="25">
        <f t="shared" si="3"/>
        <v>2647.08</v>
      </c>
      <c r="K17" s="25">
        <f t="shared" si="0"/>
        <v>2647.08</v>
      </c>
      <c r="L17" s="26">
        <f t="shared" si="4"/>
        <v>34412.04</v>
      </c>
      <c r="M17" s="26">
        <f t="shared" si="1"/>
        <v>3097.0835999999999</v>
      </c>
      <c r="N17" s="27">
        <v>600</v>
      </c>
      <c r="O17" s="28">
        <f t="shared" si="2"/>
        <v>38109.123599999999</v>
      </c>
    </row>
    <row r="18" spans="3:15" ht="30">
      <c r="C18" s="29" t="s">
        <v>27</v>
      </c>
      <c r="D18" s="30" t="s">
        <v>28</v>
      </c>
      <c r="E18" s="22" t="s">
        <v>29</v>
      </c>
      <c r="F18" s="23">
        <v>1</v>
      </c>
      <c r="G18" s="24">
        <v>12</v>
      </c>
      <c r="H18" s="25">
        <v>2400</v>
      </c>
      <c r="I18" s="15">
        <v>147.08000000000001</v>
      </c>
      <c r="J18" s="25">
        <f t="shared" si="3"/>
        <v>2547.08</v>
      </c>
      <c r="K18" s="25">
        <f t="shared" si="0"/>
        <v>2547.08</v>
      </c>
      <c r="L18" s="26">
        <f>J18*12+K18</f>
        <v>33112.04</v>
      </c>
      <c r="M18" s="26">
        <f t="shared" si="1"/>
        <v>2980.0835999999999</v>
      </c>
      <c r="N18" s="27">
        <f>300*F18*2</f>
        <v>600</v>
      </c>
      <c r="O18" s="28">
        <f t="shared" si="2"/>
        <v>36692.123599999999</v>
      </c>
    </row>
    <row r="19" spans="3:15" ht="60.75" thickBot="1">
      <c r="C19" s="29" t="s">
        <v>30</v>
      </c>
      <c r="D19" s="30" t="s">
        <v>28</v>
      </c>
      <c r="E19" s="31" t="s">
        <v>31</v>
      </c>
      <c r="F19" s="23">
        <v>1</v>
      </c>
      <c r="G19" s="24">
        <v>12</v>
      </c>
      <c r="H19" s="25">
        <v>2400</v>
      </c>
      <c r="I19" s="25">
        <v>147.08000000000001</v>
      </c>
      <c r="J19" s="25">
        <f t="shared" si="3"/>
        <v>2547.08</v>
      </c>
      <c r="K19" s="25">
        <f t="shared" si="0"/>
        <v>2547.08</v>
      </c>
      <c r="L19" s="26">
        <f>J19*12+K19</f>
        <v>33112.04</v>
      </c>
      <c r="M19" s="26">
        <f t="shared" si="1"/>
        <v>2980.0835999999999</v>
      </c>
      <c r="N19" s="27">
        <f>300*F19*2</f>
        <v>600</v>
      </c>
      <c r="O19" s="28">
        <f t="shared" si="2"/>
        <v>36692.123599999999</v>
      </c>
    </row>
    <row r="20" spans="3:15" ht="45">
      <c r="C20" s="29" t="s">
        <v>32</v>
      </c>
      <c r="D20" s="30" t="s">
        <v>28</v>
      </c>
      <c r="E20" s="22" t="s">
        <v>33</v>
      </c>
      <c r="F20" s="23">
        <v>1</v>
      </c>
      <c r="G20" s="24">
        <v>12</v>
      </c>
      <c r="H20" s="25">
        <v>2400</v>
      </c>
      <c r="I20" s="15">
        <v>147.08000000000001</v>
      </c>
      <c r="J20" s="25">
        <f t="shared" si="3"/>
        <v>2547.08</v>
      </c>
      <c r="K20" s="25">
        <f t="shared" si="0"/>
        <v>2547.08</v>
      </c>
      <c r="L20" s="26">
        <f>J20*12+K20</f>
        <v>33112.04</v>
      </c>
      <c r="M20" s="26">
        <f t="shared" si="1"/>
        <v>2980.0835999999999</v>
      </c>
      <c r="N20" s="27">
        <f>300*F20*2</f>
        <v>600</v>
      </c>
      <c r="O20" s="28">
        <f t="shared" si="2"/>
        <v>36692.123599999999</v>
      </c>
    </row>
    <row r="21" spans="3:15" ht="30.75" thickBot="1">
      <c r="C21" s="29" t="s">
        <v>34</v>
      </c>
      <c r="D21" s="30" t="s">
        <v>28</v>
      </c>
      <c r="E21" s="22" t="s">
        <v>35</v>
      </c>
      <c r="F21" s="23">
        <v>1</v>
      </c>
      <c r="G21" s="24">
        <v>12</v>
      </c>
      <c r="H21" s="25">
        <v>2400</v>
      </c>
      <c r="I21" s="25">
        <v>147.08000000000001</v>
      </c>
      <c r="J21" s="25">
        <f t="shared" si="3"/>
        <v>2547.08</v>
      </c>
      <c r="K21" s="25">
        <f t="shared" si="0"/>
        <v>2547.08</v>
      </c>
      <c r="L21" s="26">
        <f>J21*12+K21</f>
        <v>33112.04</v>
      </c>
      <c r="M21" s="26">
        <f t="shared" si="1"/>
        <v>2980.0835999999999</v>
      </c>
      <c r="N21" s="27">
        <f>300*F21*2</f>
        <v>600</v>
      </c>
      <c r="O21" s="28">
        <f t="shared" si="2"/>
        <v>36692.123599999999</v>
      </c>
    </row>
    <row r="22" spans="3:15" ht="45">
      <c r="C22" s="29" t="s">
        <v>36</v>
      </c>
      <c r="D22" s="30" t="s">
        <v>28</v>
      </c>
      <c r="E22" s="22" t="s">
        <v>37</v>
      </c>
      <c r="F22" s="23">
        <v>1</v>
      </c>
      <c r="G22" s="24">
        <v>12</v>
      </c>
      <c r="H22" s="25">
        <v>2400</v>
      </c>
      <c r="I22" s="15">
        <v>147.08000000000001</v>
      </c>
      <c r="J22" s="25">
        <f t="shared" si="3"/>
        <v>2547.08</v>
      </c>
      <c r="K22" s="25">
        <f t="shared" si="0"/>
        <v>2547.08</v>
      </c>
      <c r="L22" s="26">
        <f>J22*12+K22</f>
        <v>33112.04</v>
      </c>
      <c r="M22" s="26">
        <f t="shared" si="1"/>
        <v>2980.0835999999999</v>
      </c>
      <c r="N22" s="27">
        <f>300*F22*2</f>
        <v>600</v>
      </c>
      <c r="O22" s="28">
        <f t="shared" si="2"/>
        <v>36692.123599999999</v>
      </c>
    </row>
    <row r="23" spans="3:15" ht="30.75" thickBot="1">
      <c r="C23" s="29" t="s">
        <v>38</v>
      </c>
      <c r="D23" s="32" t="s">
        <v>39</v>
      </c>
      <c r="E23" s="33" t="s">
        <v>40</v>
      </c>
      <c r="F23" s="34">
        <v>1</v>
      </c>
      <c r="G23" s="35">
        <v>12</v>
      </c>
      <c r="H23" s="36">
        <v>1600</v>
      </c>
      <c r="I23" s="25">
        <v>147.08000000000001</v>
      </c>
      <c r="J23" s="36">
        <f t="shared" si="3"/>
        <v>1747.08</v>
      </c>
      <c r="K23" s="36">
        <f t="shared" si="0"/>
        <v>1747.08</v>
      </c>
      <c r="L23" s="37">
        <f t="shared" ref="L23" si="5">J23*12+K23</f>
        <v>22712.04</v>
      </c>
      <c r="M23" s="37">
        <f t="shared" si="1"/>
        <v>2044.0835999999999</v>
      </c>
      <c r="N23" s="38">
        <v>600</v>
      </c>
      <c r="O23" s="28">
        <f t="shared" si="2"/>
        <v>25356.123599999999</v>
      </c>
    </row>
    <row r="24" spans="3:15" ht="50.1" customHeight="1" thickBot="1">
      <c r="C24" s="61" t="s">
        <v>41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  <c r="O24" s="3">
        <f>SUM(O14:O23)</f>
        <v>362670.23599999998</v>
      </c>
    </row>
  </sheetData>
  <mergeCells count="12">
    <mergeCell ref="D12:D13"/>
    <mergeCell ref="E12:E13"/>
    <mergeCell ref="F12:F13"/>
    <mergeCell ref="C24:N24"/>
    <mergeCell ref="C10:O10"/>
    <mergeCell ref="C11:F11"/>
    <mergeCell ref="G11:G12"/>
    <mergeCell ref="H11:L12"/>
    <mergeCell ref="M11:M12"/>
    <mergeCell ref="N11:N12"/>
    <mergeCell ref="O11:O13"/>
    <mergeCell ref="C12:C13"/>
  </mergeCells>
  <pageMargins left="0.7" right="0.7" top="0.75" bottom="0.75" header="0.3" footer="0.3"/>
  <pageSetup paperSize="9" scale="5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AA17-8164-4A3C-A6A5-9B8BBD7E8322}">
  <sheetPr>
    <pageSetUpPr fitToPage="1"/>
  </sheetPr>
  <dimension ref="D8:Q25"/>
  <sheetViews>
    <sheetView tabSelected="1" topLeftCell="A16" zoomScale="70" zoomScaleNormal="70" workbookViewId="0">
      <selection activeCell="D10" sqref="D10:Q10"/>
    </sheetView>
  </sheetViews>
  <sheetFormatPr baseColWidth="10" defaultRowHeight="15"/>
  <cols>
    <col min="1" max="1" width="10.42578125" customWidth="1"/>
    <col min="2" max="3" width="0" hidden="1" customWidth="1"/>
    <col min="4" max="4" width="34.5703125" customWidth="1"/>
    <col min="5" max="5" width="11.28515625" customWidth="1"/>
    <col min="6" max="6" width="0.140625" customWidth="1"/>
    <col min="7" max="7" width="11.85546875" customWidth="1"/>
    <col min="8" max="8" width="15" customWidth="1"/>
    <col min="9" max="9" width="14.28515625" customWidth="1"/>
    <col min="10" max="10" width="18.7109375" customWidth="1"/>
    <col min="11" max="11" width="12.5703125" customWidth="1"/>
    <col min="12" max="12" width="14.140625" customWidth="1"/>
    <col min="13" max="13" width="17.140625" customWidth="1"/>
    <col min="14" max="14" width="17" customWidth="1"/>
    <col min="15" max="15" width="21" customWidth="1"/>
    <col min="16" max="16" width="28.42578125" customWidth="1"/>
    <col min="17" max="17" width="37" customWidth="1"/>
  </cols>
  <sheetData>
    <row r="8" spans="4:17" ht="20.25">
      <c r="I8" s="51" t="s">
        <v>45</v>
      </c>
    </row>
    <row r="9" spans="4:17" ht="15.75" thickBot="1"/>
    <row r="10" spans="4:17" ht="50.1" customHeight="1" thickBot="1">
      <c r="D10" s="83" t="s">
        <v>67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/>
    </row>
    <row r="11" spans="4:17" ht="18" thickBot="1">
      <c r="D11" s="67" t="s">
        <v>1</v>
      </c>
      <c r="E11" s="68"/>
      <c r="F11" s="68"/>
      <c r="G11" s="69"/>
      <c r="H11" s="70" t="s">
        <v>2</v>
      </c>
      <c r="I11" s="72" t="s">
        <v>3</v>
      </c>
      <c r="J11" s="72"/>
      <c r="K11" s="72"/>
      <c r="L11" s="72"/>
      <c r="M11" s="72"/>
      <c r="N11" s="72"/>
      <c r="O11" s="72"/>
      <c r="P11" s="72" t="s">
        <v>55</v>
      </c>
      <c r="Q11" s="76" t="s">
        <v>6</v>
      </c>
    </row>
    <row r="12" spans="4:17">
      <c r="D12" s="79" t="s">
        <v>7</v>
      </c>
      <c r="E12" s="57" t="s">
        <v>49</v>
      </c>
      <c r="F12" s="57" t="s">
        <v>9</v>
      </c>
      <c r="G12" s="59" t="s">
        <v>11</v>
      </c>
      <c r="H12" s="71"/>
      <c r="I12" s="73"/>
      <c r="J12" s="73"/>
      <c r="K12" s="73"/>
      <c r="L12" s="73"/>
      <c r="M12" s="73"/>
      <c r="N12" s="73"/>
      <c r="O12" s="73"/>
      <c r="P12" s="73"/>
      <c r="Q12" s="77"/>
    </row>
    <row r="13" spans="4:17" ht="52.5" thickBot="1">
      <c r="D13" s="80"/>
      <c r="E13" s="58"/>
      <c r="F13" s="58"/>
      <c r="G13" s="60"/>
      <c r="H13" s="4" t="s">
        <v>44</v>
      </c>
      <c r="I13" s="4" t="s">
        <v>56</v>
      </c>
      <c r="J13" s="5" t="s">
        <v>50</v>
      </c>
      <c r="K13" s="4" t="s">
        <v>52</v>
      </c>
      <c r="L13" s="6" t="s">
        <v>51</v>
      </c>
      <c r="M13" s="6" t="s">
        <v>54</v>
      </c>
      <c r="N13" s="6" t="s">
        <v>53</v>
      </c>
      <c r="O13" s="7" t="s">
        <v>41</v>
      </c>
      <c r="P13" s="8" t="s">
        <v>16</v>
      </c>
      <c r="Q13" s="78"/>
    </row>
    <row r="14" spans="4:17" ht="61.5" customHeight="1" thickBot="1">
      <c r="D14" s="29" t="s">
        <v>66</v>
      </c>
      <c r="E14" s="30">
        <v>1</v>
      </c>
      <c r="F14" s="22" t="s">
        <v>29</v>
      </c>
      <c r="G14" s="23">
        <v>12</v>
      </c>
      <c r="H14" s="25">
        <v>2880</v>
      </c>
      <c r="I14" s="25">
        <f t="shared" ref="I14:I19" si="0">H14*12</f>
        <v>34560</v>
      </c>
      <c r="J14" s="15"/>
      <c r="K14" s="25"/>
      <c r="L14" s="25">
        <v>600</v>
      </c>
      <c r="M14" s="25">
        <v>400</v>
      </c>
      <c r="N14" s="25"/>
      <c r="O14" s="26">
        <f t="shared" ref="O14:O19" si="1">I14+J14+K14+L14+M14+N14</f>
        <v>35560</v>
      </c>
      <c r="P14" s="26">
        <f t="shared" ref="P14:P23" si="2">I14*9%</f>
        <v>3110.4</v>
      </c>
      <c r="Q14" s="52">
        <f t="shared" ref="Q14:Q23" si="3">O14+P14</f>
        <v>38670.400000000001</v>
      </c>
    </row>
    <row r="15" spans="4:17" ht="67.5" customHeight="1" thickBot="1">
      <c r="D15" s="20" t="s">
        <v>57</v>
      </c>
      <c r="E15" s="30">
        <v>1</v>
      </c>
      <c r="F15" s="31" t="s">
        <v>31</v>
      </c>
      <c r="G15" s="23">
        <v>12</v>
      </c>
      <c r="H15" s="25">
        <v>2650</v>
      </c>
      <c r="I15" s="25">
        <f t="shared" si="0"/>
        <v>31800</v>
      </c>
      <c r="J15" s="15"/>
      <c r="K15" s="25"/>
      <c r="L15" s="25">
        <v>600</v>
      </c>
      <c r="M15" s="25">
        <v>400</v>
      </c>
      <c r="N15" s="25"/>
      <c r="O15" s="26">
        <f t="shared" si="1"/>
        <v>32800</v>
      </c>
      <c r="P15" s="26">
        <f t="shared" si="2"/>
        <v>2862</v>
      </c>
      <c r="Q15" s="52">
        <f t="shared" si="3"/>
        <v>35662</v>
      </c>
    </row>
    <row r="16" spans="4:17" ht="81" customHeight="1" thickBot="1">
      <c r="D16" s="29" t="s">
        <v>58</v>
      </c>
      <c r="E16" s="30">
        <v>1</v>
      </c>
      <c r="F16" s="31" t="s">
        <v>31</v>
      </c>
      <c r="G16" s="23">
        <v>12</v>
      </c>
      <c r="H16" s="25">
        <v>2780.8</v>
      </c>
      <c r="I16" s="25">
        <f t="shared" si="0"/>
        <v>33369.600000000006</v>
      </c>
      <c r="J16" s="15"/>
      <c r="K16" s="25"/>
      <c r="L16" s="25">
        <v>600</v>
      </c>
      <c r="M16" s="25">
        <v>400</v>
      </c>
      <c r="N16" s="25"/>
      <c r="O16" s="26">
        <f t="shared" si="1"/>
        <v>34369.600000000006</v>
      </c>
      <c r="P16" s="26">
        <f t="shared" si="2"/>
        <v>3003.2640000000006</v>
      </c>
      <c r="Q16" s="52">
        <f t="shared" si="3"/>
        <v>37372.864000000009</v>
      </c>
    </row>
    <row r="17" spans="4:17" ht="66" customHeight="1" thickBot="1">
      <c r="D17" s="29" t="s">
        <v>59</v>
      </c>
      <c r="E17" s="30">
        <v>1</v>
      </c>
      <c r="F17" s="22" t="s">
        <v>33</v>
      </c>
      <c r="G17" s="23">
        <v>12</v>
      </c>
      <c r="H17" s="25">
        <v>2650</v>
      </c>
      <c r="I17" s="25">
        <f t="shared" si="0"/>
        <v>31800</v>
      </c>
      <c r="J17" s="15"/>
      <c r="K17" s="25"/>
      <c r="L17" s="25">
        <v>600</v>
      </c>
      <c r="M17" s="25">
        <v>400</v>
      </c>
      <c r="N17" s="25"/>
      <c r="O17" s="26">
        <f t="shared" si="1"/>
        <v>32800</v>
      </c>
      <c r="P17" s="26">
        <f t="shared" si="2"/>
        <v>2862</v>
      </c>
      <c r="Q17" s="52">
        <f t="shared" si="3"/>
        <v>35662</v>
      </c>
    </row>
    <row r="18" spans="4:17" ht="78" customHeight="1" thickBot="1">
      <c r="D18" s="29" t="s">
        <v>60</v>
      </c>
      <c r="E18" s="30">
        <v>1</v>
      </c>
      <c r="F18" s="22" t="s">
        <v>35</v>
      </c>
      <c r="G18" s="23">
        <v>12</v>
      </c>
      <c r="H18" s="25">
        <v>2550</v>
      </c>
      <c r="I18" s="25">
        <f t="shared" si="0"/>
        <v>30600</v>
      </c>
      <c r="J18" s="15"/>
      <c r="K18" s="25"/>
      <c r="L18" s="25">
        <v>600</v>
      </c>
      <c r="M18" s="25">
        <v>400</v>
      </c>
      <c r="N18" s="25"/>
      <c r="O18" s="26">
        <f t="shared" si="1"/>
        <v>31600</v>
      </c>
      <c r="P18" s="26">
        <f t="shared" si="2"/>
        <v>2754</v>
      </c>
      <c r="Q18" s="52">
        <f t="shared" si="3"/>
        <v>34354</v>
      </c>
    </row>
    <row r="19" spans="4:17" ht="75.75" customHeight="1" thickBot="1">
      <c r="D19" s="29" t="s">
        <v>61</v>
      </c>
      <c r="E19" s="30">
        <v>1</v>
      </c>
      <c r="F19" s="22" t="s">
        <v>37</v>
      </c>
      <c r="G19" s="23">
        <v>12</v>
      </c>
      <c r="H19" s="25">
        <v>2550</v>
      </c>
      <c r="I19" s="25">
        <f t="shared" si="0"/>
        <v>30600</v>
      </c>
      <c r="J19" s="15"/>
      <c r="K19" s="25"/>
      <c r="L19" s="25">
        <v>600</v>
      </c>
      <c r="M19" s="25">
        <v>400</v>
      </c>
      <c r="N19" s="25"/>
      <c r="O19" s="26">
        <f t="shared" si="1"/>
        <v>31600</v>
      </c>
      <c r="P19" s="26">
        <f t="shared" si="2"/>
        <v>2754</v>
      </c>
      <c r="Q19" s="52">
        <f t="shared" si="3"/>
        <v>34354</v>
      </c>
    </row>
    <row r="20" spans="4:17" ht="75.75" customHeight="1" thickBot="1">
      <c r="D20" s="53" t="s">
        <v>62</v>
      </c>
      <c r="E20" s="56">
        <v>1</v>
      </c>
      <c r="F20" s="33"/>
      <c r="G20" s="34">
        <v>12</v>
      </c>
      <c r="H20" s="25">
        <v>2550</v>
      </c>
      <c r="I20" s="25">
        <f t="shared" ref="I20" si="4">H20*12</f>
        <v>30600</v>
      </c>
      <c r="J20" s="15"/>
      <c r="K20" s="25"/>
      <c r="L20" s="25">
        <v>600</v>
      </c>
      <c r="M20" s="36">
        <v>400</v>
      </c>
      <c r="N20" s="36"/>
      <c r="O20" s="26">
        <f t="shared" ref="O20:O23" si="5">I20+J20+K20+L20+M20+N20</f>
        <v>31600</v>
      </c>
      <c r="P20" s="26">
        <f t="shared" si="2"/>
        <v>2754</v>
      </c>
      <c r="Q20" s="52">
        <f t="shared" si="3"/>
        <v>34354</v>
      </c>
    </row>
    <row r="21" spans="4:17" ht="75.75" customHeight="1" thickBot="1">
      <c r="D21" s="53" t="s">
        <v>63</v>
      </c>
      <c r="E21" s="56">
        <v>1</v>
      </c>
      <c r="F21" s="33"/>
      <c r="G21" s="34">
        <v>12</v>
      </c>
      <c r="H21" s="36">
        <v>2680.8</v>
      </c>
      <c r="I21" s="25">
        <f>H21*12</f>
        <v>32169.600000000002</v>
      </c>
      <c r="J21" s="15"/>
      <c r="K21" s="25"/>
      <c r="L21" s="25">
        <v>600</v>
      </c>
      <c r="M21" s="36">
        <v>400</v>
      </c>
      <c r="N21" s="36"/>
      <c r="O21" s="26">
        <f>I21+J21+K21+L21+M21+N21</f>
        <v>33169.600000000006</v>
      </c>
      <c r="P21" s="26">
        <f t="shared" si="2"/>
        <v>2895.2640000000001</v>
      </c>
      <c r="Q21" s="52">
        <f t="shared" si="3"/>
        <v>36064.864000000009</v>
      </c>
    </row>
    <row r="22" spans="4:17" ht="75.75" customHeight="1" thickBot="1">
      <c r="D22" s="53" t="s">
        <v>64</v>
      </c>
      <c r="E22" s="56">
        <v>1</v>
      </c>
      <c r="F22" s="33"/>
      <c r="G22" s="34">
        <v>12</v>
      </c>
      <c r="H22" s="36">
        <v>2550</v>
      </c>
      <c r="I22" s="25">
        <f>H22*12</f>
        <v>30600</v>
      </c>
      <c r="J22" s="15"/>
      <c r="K22" s="25"/>
      <c r="L22" s="25">
        <v>600</v>
      </c>
      <c r="M22" s="36">
        <v>400</v>
      </c>
      <c r="N22" s="36"/>
      <c r="O22" s="26">
        <f t="shared" si="5"/>
        <v>31600</v>
      </c>
      <c r="P22" s="26">
        <f t="shared" si="2"/>
        <v>2754</v>
      </c>
      <c r="Q22" s="52">
        <f t="shared" si="3"/>
        <v>34354</v>
      </c>
    </row>
    <row r="23" spans="4:17" ht="75.75" customHeight="1">
      <c r="D23" s="53" t="s">
        <v>65</v>
      </c>
      <c r="E23" s="56">
        <v>1</v>
      </c>
      <c r="F23" s="33"/>
      <c r="G23" s="34">
        <v>12</v>
      </c>
      <c r="H23" s="36">
        <v>1750</v>
      </c>
      <c r="I23" s="25">
        <f>H23*12</f>
        <v>21000</v>
      </c>
      <c r="J23" s="15"/>
      <c r="K23" s="25"/>
      <c r="L23" s="25">
        <v>600</v>
      </c>
      <c r="M23" s="36">
        <v>400</v>
      </c>
      <c r="N23" s="36"/>
      <c r="O23" s="26">
        <f t="shared" si="5"/>
        <v>22000</v>
      </c>
      <c r="P23" s="26">
        <f t="shared" si="2"/>
        <v>1890</v>
      </c>
      <c r="Q23" s="52">
        <f t="shared" si="3"/>
        <v>23890</v>
      </c>
    </row>
    <row r="24" spans="4:17" ht="73.5" customHeight="1">
      <c r="D24" s="54" t="s">
        <v>6</v>
      </c>
      <c r="E24" s="21"/>
      <c r="F24" s="22"/>
      <c r="G24" s="23"/>
      <c r="H24" s="25">
        <f>SUM(H14:H23)</f>
        <v>25591.599999999999</v>
      </c>
      <c r="I24" s="25">
        <f>SUM(I14:I23)</f>
        <v>307099.2</v>
      </c>
      <c r="J24" s="25"/>
      <c r="K24" s="25"/>
      <c r="L24" s="25">
        <f>SUM(L14:L23)</f>
        <v>6000</v>
      </c>
      <c r="M24" s="25">
        <f>SUM(M14:M23)</f>
        <v>4000</v>
      </c>
      <c r="N24" s="25"/>
      <c r="O24" s="26">
        <f>SUM(O14:O23)</f>
        <v>317099.2</v>
      </c>
      <c r="P24" s="55">
        <f>SUM(P14:P23)</f>
        <v>27638.928</v>
      </c>
      <c r="Q24" s="55">
        <f>SUM(Q14:Q23)</f>
        <v>344738.12800000003</v>
      </c>
    </row>
    <row r="25" spans="4:17" ht="50.1" customHeight="1" thickBot="1">
      <c r="D25" s="81" t="s">
        <v>41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55">
        <f>Q24</f>
        <v>344738.12800000003</v>
      </c>
    </row>
  </sheetData>
  <mergeCells count="11">
    <mergeCell ref="E12:E13"/>
    <mergeCell ref="F12:F13"/>
    <mergeCell ref="G12:G13"/>
    <mergeCell ref="D25:P25"/>
    <mergeCell ref="D10:Q10"/>
    <mergeCell ref="D11:G11"/>
    <mergeCell ref="H11:H12"/>
    <mergeCell ref="I11:O12"/>
    <mergeCell ref="P11:P12"/>
    <mergeCell ref="Q11:Q13"/>
    <mergeCell ref="D12:D13"/>
  </mergeCells>
  <pageMargins left="0.70866141732283472" right="0.70866141732283472" top="0.86614173228346458" bottom="0.74803149606299213" header="0.31496062992125984" footer="0.31496062992125984"/>
  <pageSetup paperSize="9" scale="3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7025-5CE0-4C6B-9057-6DBF8D68AC10}">
  <sheetPr>
    <pageSetUpPr fitToPage="1"/>
  </sheetPr>
  <dimension ref="E3:Q13"/>
  <sheetViews>
    <sheetView topLeftCell="E1" zoomScale="70" zoomScaleNormal="70" workbookViewId="0">
      <selection activeCell="L12" sqref="L12"/>
    </sheetView>
  </sheetViews>
  <sheetFormatPr baseColWidth="10" defaultRowHeight="15"/>
  <cols>
    <col min="1" max="4" width="0" hidden="1" customWidth="1"/>
    <col min="5" max="5" width="32" customWidth="1"/>
    <col min="6" max="6" width="12.140625" customWidth="1"/>
    <col min="7" max="7" width="35.140625" customWidth="1"/>
    <col min="8" max="8" width="12" style="39" customWidth="1"/>
    <col min="9" max="9" width="13.28515625" customWidth="1"/>
    <col min="10" max="10" width="15.7109375" customWidth="1"/>
    <col min="11" max="11" width="17.5703125" customWidth="1"/>
    <col min="12" max="12" width="14.7109375" customWidth="1"/>
    <col min="13" max="13" width="16.28515625" customWidth="1"/>
    <col min="14" max="14" width="14.42578125" customWidth="1"/>
    <col min="15" max="15" width="12.85546875" customWidth="1"/>
    <col min="16" max="16" width="17.85546875" customWidth="1"/>
    <col min="17" max="17" width="57.5703125" customWidth="1"/>
  </cols>
  <sheetData>
    <row r="3" spans="5:17" ht="35.25" customHeight="1"/>
    <row r="6" spans="5:17" ht="15.75" thickBot="1"/>
    <row r="7" spans="5:17" ht="50.1" customHeight="1" thickBot="1">
      <c r="E7" s="64" t="s">
        <v>46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5:17" ht="18" thickBot="1">
      <c r="E8" s="67" t="s">
        <v>1</v>
      </c>
      <c r="F8" s="68"/>
      <c r="G8" s="68"/>
      <c r="H8" s="69"/>
      <c r="I8" s="70" t="s">
        <v>2</v>
      </c>
      <c r="J8" s="72" t="s">
        <v>3</v>
      </c>
      <c r="K8" s="72"/>
      <c r="L8" s="72"/>
      <c r="M8" s="72"/>
      <c r="N8" s="72"/>
      <c r="O8" s="72" t="s">
        <v>4</v>
      </c>
      <c r="P8" s="74" t="s">
        <v>5</v>
      </c>
      <c r="Q8" s="76" t="s">
        <v>6</v>
      </c>
    </row>
    <row r="9" spans="5:17">
      <c r="E9" s="79" t="s">
        <v>7</v>
      </c>
      <c r="F9" s="57" t="s">
        <v>8</v>
      </c>
      <c r="G9" s="57" t="s">
        <v>9</v>
      </c>
      <c r="H9" s="59" t="s">
        <v>10</v>
      </c>
      <c r="I9" s="71"/>
      <c r="J9" s="73"/>
      <c r="K9" s="73"/>
      <c r="L9" s="73"/>
      <c r="M9" s="73"/>
      <c r="N9" s="73"/>
      <c r="O9" s="73"/>
      <c r="P9" s="75"/>
      <c r="Q9" s="77"/>
    </row>
    <row r="10" spans="5:17" ht="52.5" thickBot="1">
      <c r="E10" s="80"/>
      <c r="F10" s="58"/>
      <c r="G10" s="58"/>
      <c r="H10" s="60"/>
      <c r="I10" s="4" t="s">
        <v>11</v>
      </c>
      <c r="J10" s="4" t="s">
        <v>12</v>
      </c>
      <c r="K10" s="5" t="s">
        <v>42</v>
      </c>
      <c r="L10" s="4" t="s">
        <v>13</v>
      </c>
      <c r="M10" s="6" t="s">
        <v>14</v>
      </c>
      <c r="N10" s="7" t="s">
        <v>15</v>
      </c>
      <c r="O10" s="8" t="s">
        <v>16</v>
      </c>
      <c r="P10" s="9" t="s">
        <v>17</v>
      </c>
      <c r="Q10" s="78"/>
    </row>
    <row r="11" spans="5:17" ht="50.25" customHeight="1" thickBot="1">
      <c r="E11" s="10" t="s">
        <v>18</v>
      </c>
      <c r="F11" s="11" t="s">
        <v>43</v>
      </c>
      <c r="G11" s="12" t="s">
        <v>47</v>
      </c>
      <c r="H11" s="40">
        <v>1</v>
      </c>
      <c r="I11" s="14">
        <v>12</v>
      </c>
      <c r="J11" s="42">
        <v>2600</v>
      </c>
      <c r="K11" s="43">
        <v>130.80000000000001</v>
      </c>
      <c r="L11" s="44">
        <f>J11+K11</f>
        <v>2730.8</v>
      </c>
      <c r="M11" s="43">
        <f t="shared" ref="M11:M12" si="0">L11</f>
        <v>2730.8</v>
      </c>
      <c r="N11" s="45">
        <f>L11*12+M11</f>
        <v>35500.400000000009</v>
      </c>
      <c r="O11" s="45">
        <f t="shared" ref="O11:O12" si="1">N11*9%</f>
        <v>3195.0360000000005</v>
      </c>
      <c r="P11" s="49">
        <f>300*H11*2</f>
        <v>600</v>
      </c>
      <c r="Q11" s="19">
        <f t="shared" ref="Q11:Q12" si="2">N11+O11+P11</f>
        <v>39295.436000000009</v>
      </c>
    </row>
    <row r="12" spans="5:17" ht="105.75" customHeight="1" thickBot="1">
      <c r="E12" s="48" t="s">
        <v>20</v>
      </c>
      <c r="F12" s="21" t="s">
        <v>21</v>
      </c>
      <c r="G12" s="22" t="s">
        <v>48</v>
      </c>
      <c r="H12" s="41">
        <v>1</v>
      </c>
      <c r="I12" s="24">
        <v>12</v>
      </c>
      <c r="J12" s="46">
        <v>2500</v>
      </c>
      <c r="K12" s="43">
        <v>130.80000000000001</v>
      </c>
      <c r="L12" s="46">
        <f t="shared" ref="L12" si="3">J12+K12</f>
        <v>2630.8</v>
      </c>
      <c r="M12" s="46">
        <f t="shared" si="0"/>
        <v>2630.8</v>
      </c>
      <c r="N12" s="47">
        <f t="shared" ref="N12" si="4">L12*12+M12</f>
        <v>34200.400000000001</v>
      </c>
      <c r="O12" s="47">
        <f t="shared" si="1"/>
        <v>3078.0360000000001</v>
      </c>
      <c r="P12" s="50">
        <v>600</v>
      </c>
      <c r="Q12" s="28">
        <f t="shared" si="2"/>
        <v>37878.436000000002</v>
      </c>
    </row>
    <row r="13" spans="5:17" ht="50.1" customHeight="1" thickBot="1">
      <c r="E13" s="61" t="s">
        <v>41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  <c r="Q13" s="3">
        <f>SUM(Q11:Q12)</f>
        <v>77173.872000000003</v>
      </c>
    </row>
  </sheetData>
  <mergeCells count="12">
    <mergeCell ref="H9:H10"/>
    <mergeCell ref="E13:P13"/>
    <mergeCell ref="E7:Q7"/>
    <mergeCell ref="E8:H8"/>
    <mergeCell ref="I8:I9"/>
    <mergeCell ref="J8:N9"/>
    <mergeCell ref="O8:O9"/>
    <mergeCell ref="P8:P9"/>
    <mergeCell ref="Q8:Q10"/>
    <mergeCell ref="E9:E10"/>
    <mergeCell ref="F9:F10"/>
    <mergeCell ref="G9:G10"/>
  </mergeCells>
  <pageMargins left="0.7" right="0.86" top="1.1599999999999999" bottom="0.75" header="0.3" footer="0.3"/>
  <pageSetup paperSize="9" scale="4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ADMIN-PUCAYACU</dc:creator>
  <cp:lastModifiedBy>USER</cp:lastModifiedBy>
  <cp:lastPrinted>2025-10-24T19:46:39Z</cp:lastPrinted>
  <dcterms:created xsi:type="dcterms:W3CDTF">2023-01-30T15:45:36Z</dcterms:created>
  <dcterms:modified xsi:type="dcterms:W3CDTF">2025-10-24T19:50:42Z</dcterms:modified>
</cp:coreProperties>
</file>